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s Guzzler Trade-I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$0.000"/>
    <numFmt numFmtId="166" formatCode="0.0"/>
    <numFmt numFmtId="167" formatCode="$#,##0"/>
  </numFmts>
  <fonts count="17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  <sz val="11"/>
    </font>
    <font>
      <b val="1"/>
    </font>
    <font>
      <b val="1"/>
      <sz val="10"/>
    </font>
    <font>
      <b val="1"/>
      <color rgb="00006100"/>
      <sz val="11"/>
    </font>
    <font>
      <b val="1"/>
      <color rgb="00006100"/>
    </font>
    <font>
      <i val="1"/>
      <sz val="9"/>
    </font>
    <font>
      <b val="1"/>
      <color rgb="00C00000"/>
      <sz val="13"/>
    </font>
    <font>
      <color rgb="00006100"/>
    </font>
    <font>
      <b val="1"/>
      <sz val="12"/>
    </font>
    <font>
      <b val="1"/>
      <color rgb="00006100"/>
      <sz val="12"/>
    </font>
    <font>
      <b val="1"/>
      <color rgb="00FFFFFF"/>
      <sz val="11"/>
    </font>
    <font>
      <b val="1"/>
      <sz val="9"/>
    </font>
    <font>
      <sz val="9"/>
    </font>
  </fonts>
  <fills count="16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F4B084"/>
        <bgColor rgb="00F4B084"/>
      </patternFill>
    </fill>
    <fill>
      <patternFill patternType="solid">
        <fgColor rgb="00E2EFDA"/>
        <bgColor rgb="00E2EFDA"/>
      </patternFill>
    </fill>
    <fill>
      <patternFill patternType="solid">
        <fgColor rgb="00C6EFCE"/>
        <bgColor rgb="00C6EFCE"/>
      </patternFill>
    </fill>
    <fill>
      <patternFill patternType="solid">
        <fgColor rgb="0070AD47"/>
        <bgColor rgb="0070AD47"/>
      </patternFill>
    </fill>
    <fill>
      <patternFill patternType="solid">
        <fgColor rgb="00D9E1F2"/>
        <bgColor rgb="00D9E1F2"/>
      </patternFill>
    </fill>
    <fill>
      <patternFill patternType="solid">
        <fgColor rgb="00ED7D31"/>
        <bgColor rgb="00ED7D31"/>
      </patternFill>
    </fill>
    <fill>
      <patternFill patternType="solid">
        <fgColor rgb="00FCE4D6"/>
        <bgColor rgb="00FCE4D6"/>
      </patternFill>
    </fill>
    <fill>
      <patternFill patternType="solid">
        <fgColor rgb="00FFE699"/>
        <bgColor rgb="00FFE699"/>
      </patternFill>
    </fill>
    <fill>
      <patternFill patternType="solid">
        <fgColor rgb="005B9BD5"/>
        <bgColor rgb="005B9BD5"/>
      </patternFill>
    </fill>
    <fill>
      <patternFill patternType="solid">
        <fgColor rgb="009966CC"/>
        <bgColor rgb="009966CC"/>
      </patternFill>
    </fill>
    <fill>
      <patternFill patternType="solid">
        <fgColor rgb="00C65911"/>
        <bgColor rgb="00C65911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  <border>
      <left/>
      <right/>
      <top style="medium"/>
      <bottom/>
      <diagonal/>
    </border>
    <border>
      <left/>
      <right style="medium"/>
      <top style="medium"/>
      <bottom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0" fontId="0" fillId="4" borderId="1" pivotButton="0" quotePrefix="0" xfId="0"/>
    <xf numFmtId="164" fontId="0" fillId="4" borderId="1" pivotButton="0" quotePrefix="0" xfId="0"/>
    <xf numFmtId="164" fontId="4" fillId="5" borderId="2" pivotButton="0" quotePrefix="0" xfId="0"/>
    <xf numFmtId="10" fontId="0" fillId="4" borderId="1" pivotButton="0" quotePrefix="0" xfId="0"/>
    <xf numFmtId="164" fontId="0" fillId="6" borderId="1" pivotButton="0" quotePrefix="0" xfId="0"/>
    <xf numFmtId="164" fontId="5" fillId="6" borderId="1" pivotButton="0" quotePrefix="0" xfId="0"/>
    <xf numFmtId="164" fontId="4" fillId="7" borderId="2" pivotButton="0" quotePrefix="0" xfId="0"/>
    <xf numFmtId="165" fontId="0" fillId="4" borderId="1" pivotButton="0" quotePrefix="0" xfId="0"/>
    <xf numFmtId="0" fontId="0" fillId="6" borderId="1" pivotButton="0" quotePrefix="0" xfId="0"/>
    <xf numFmtId="0" fontId="3" fillId="8" borderId="0" pivotButton="0" quotePrefix="0" xfId="0"/>
    <xf numFmtId="0" fontId="6" fillId="5" borderId="1" applyAlignment="1" pivotButton="0" quotePrefix="0" xfId="0">
      <alignment horizontal="center"/>
    </xf>
    <xf numFmtId="0" fontId="6" fillId="7" borderId="1" applyAlignment="1" pivotButton="0" quotePrefix="0" xfId="0">
      <alignment horizontal="center"/>
    </xf>
    <xf numFmtId="0" fontId="6" fillId="9" borderId="1" applyAlignment="1" pivotButton="0" quotePrefix="0" xfId="0">
      <alignment horizontal="center"/>
    </xf>
    <xf numFmtId="164" fontId="5" fillId="5" borderId="1" pivotButton="0" quotePrefix="0" xfId="0"/>
    <xf numFmtId="164" fontId="5" fillId="7" borderId="1" pivotButton="0" quotePrefix="0" xfId="0"/>
    <xf numFmtId="164" fontId="7" fillId="9" borderId="2" pivotButton="0" quotePrefix="0" xfId="0"/>
    <xf numFmtId="164" fontId="8" fillId="6" borderId="1" pivotButton="0" quotePrefix="0" xfId="0"/>
    <xf numFmtId="0" fontId="3" fillId="10" borderId="0" pivotButton="0" quotePrefix="0" xfId="0"/>
    <xf numFmtId="0" fontId="9" fillId="0" borderId="0" pivotButton="0" quotePrefix="0" xfId="0"/>
    <xf numFmtId="164" fontId="8" fillId="9" borderId="1" pivotButton="0" quotePrefix="0" xfId="0"/>
    <xf numFmtId="164" fontId="4" fillId="11" borderId="2" pivotButton="0" quotePrefix="0" xfId="0"/>
    <xf numFmtId="166" fontId="10" fillId="12" borderId="2" pivotButton="0" quotePrefix="0" xfId="0"/>
    <xf numFmtId="166" fontId="4" fillId="6" borderId="1" pivotButton="0" quotePrefix="0" xfId="0"/>
    <xf numFmtId="0" fontId="3" fillId="13" borderId="0" pivotButton="0" quotePrefix="0" xfId="0"/>
    <xf numFmtId="164" fontId="11" fillId="6" borderId="1" pivotButton="0" quotePrefix="0" xfId="0"/>
    <xf numFmtId="164" fontId="12" fillId="5" borderId="2" pivotButton="0" quotePrefix="0" xfId="0"/>
    <xf numFmtId="164" fontId="12" fillId="7" borderId="2" pivotButton="0" quotePrefix="0" xfId="0"/>
    <xf numFmtId="164" fontId="13" fillId="9" borderId="2" pivotButton="0" quotePrefix="0" xfId="0"/>
    <xf numFmtId="0" fontId="14" fillId="14" borderId="0" pivotButton="0" quotePrefix="0" xfId="0"/>
    <xf numFmtId="0" fontId="5" fillId="9" borderId="1" applyAlignment="1" pivotButton="0" quotePrefix="0" xfId="0">
      <alignment horizontal="center"/>
    </xf>
    <xf numFmtId="0" fontId="15" fillId="9" borderId="1" applyAlignment="1" pivotButton="0" quotePrefix="0" xfId="0">
      <alignment horizontal="center" wrapText="1"/>
    </xf>
    <xf numFmtId="0" fontId="0" fillId="0" borderId="1" applyAlignment="1" pivotButton="0" quotePrefix="0" xfId="0">
      <alignment horizontal="center"/>
    </xf>
    <xf numFmtId="167" fontId="0" fillId="6" borderId="1" applyAlignment="1" pivotButton="0" quotePrefix="0" xfId="0">
      <alignment horizontal="center"/>
    </xf>
    <xf numFmtId="167" fontId="5" fillId="9" borderId="1" applyAlignment="1" pivotButton="0" quotePrefix="0" xfId="0">
      <alignment horizontal="center"/>
    </xf>
    <xf numFmtId="0" fontId="14" fillId="15" borderId="0" pivotButton="0" quotePrefix="0" xfId="0"/>
    <xf numFmtId="0" fontId="4" fillId="12" borderId="2" pivotButton="0" quotePrefix="0" xfId="0"/>
    <xf numFmtId="0" fontId="0" fillId="0" borderId="5" pivotButton="0" quotePrefix="0" xfId="0"/>
    <xf numFmtId="0" fontId="0" fillId="0" borderId="6" pivotButton="0" quotePrefix="0" xfId="0"/>
    <xf numFmtId="0" fontId="4" fillId="0" borderId="0" pivotButton="0" quotePrefix="0" xfId="0"/>
    <xf numFmtId="0" fontId="16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91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GAS GUZZLER TRADE-IN CALCULATOR</t>
        </is>
      </c>
    </row>
    <row r="2">
      <c r="A2" s="2" t="inlineStr">
        <is>
          <t>Calculate if trading your gas guzzler for a fuel-efficient vehicle will save you money</t>
        </is>
      </c>
    </row>
    <row r="4">
      <c r="A4" s="3" t="inlineStr">
        <is>
          <t>CURRENT VEHICLE (GAS GUZZLER)</t>
        </is>
      </c>
    </row>
    <row r="6">
      <c r="A6" t="inlineStr">
        <is>
          <t>Current Vehicle MPG</t>
        </is>
      </c>
      <c r="B6" s="4" t="n">
        <v>18</v>
      </c>
    </row>
    <row r="7">
      <c r="A7" t="inlineStr">
        <is>
          <t>Current Trade-In Value</t>
        </is>
      </c>
      <c r="B7" s="5" t="n">
        <v>8000</v>
      </c>
    </row>
    <row r="8">
      <c r="A8" t="inlineStr">
        <is>
          <t>Remaining Loan Balance</t>
        </is>
      </c>
      <c r="B8" s="5" t="n">
        <v>0</v>
      </c>
    </row>
    <row r="9"/>
    <row r="10">
      <c r="A10" t="inlineStr">
        <is>
          <t>Net Trade-In Value</t>
        </is>
      </c>
      <c r="B10" s="6">
        <f>B7-B8</f>
        <v/>
      </c>
    </row>
    <row r="11"/>
    <row r="12">
      <c r="A12" s="3" t="inlineStr">
        <is>
          <t>NEW FUEL-EFFICIENT VEHICLE</t>
        </is>
      </c>
    </row>
    <row r="13"/>
    <row r="14">
      <c r="A14" t="inlineStr">
        <is>
          <t>New Vehicle Purchase Price</t>
        </is>
      </c>
      <c r="B14" s="5" t="n">
        <v>28000</v>
      </c>
    </row>
    <row r="15">
      <c r="A15" t="inlineStr">
        <is>
          <t>New Vehicle MPG</t>
        </is>
      </c>
      <c r="B15" s="4" t="n">
        <v>35</v>
      </c>
    </row>
    <row r="16">
      <c r="A16" t="inlineStr">
        <is>
          <t>Down Payment (if any)</t>
        </is>
      </c>
      <c r="B16" s="5" t="n">
        <v>2000</v>
      </c>
    </row>
    <row r="17">
      <c r="A17" t="inlineStr">
        <is>
          <t>Sales Tax Rate</t>
        </is>
      </c>
      <c r="B17" s="7" t="n">
        <v>0.07000000000000001</v>
      </c>
    </row>
    <row r="18">
      <c r="A18" t="inlineStr">
        <is>
          <t>Loan Interest Rate (Annual)</t>
        </is>
      </c>
      <c r="B18" s="7" t="n">
        <v>6.5</v>
      </c>
    </row>
    <row r="19">
      <c r="A19" t="inlineStr">
        <is>
          <t>Loan Term (months)</t>
        </is>
      </c>
      <c r="B19" s="4" t="n">
        <v>60</v>
      </c>
    </row>
    <row r="20"/>
    <row r="21">
      <c r="A21" t="inlineStr">
        <is>
          <t>Sales Tax Amount</t>
        </is>
      </c>
      <c r="B21" s="8">
        <f>B14*B17</f>
        <v/>
      </c>
    </row>
    <row r="22">
      <c r="A22" t="inlineStr">
        <is>
          <t>Total Purchase Price (w/ tax)</t>
        </is>
      </c>
      <c r="B22" s="9">
        <f>B14+B21</f>
        <v/>
      </c>
    </row>
    <row r="23"/>
    <row r="24">
      <c r="A24" t="inlineStr">
        <is>
          <t>Amount Financed</t>
        </is>
      </c>
      <c r="B24" s="9">
        <f>B22-B10-B16</f>
        <v/>
      </c>
    </row>
    <row r="25">
      <c r="A25" t="inlineStr">
        <is>
          <t>Monthly Payment</t>
        </is>
      </c>
      <c r="B25" s="10">
        <f>IF(B24&gt;0,PMT(B18/12,B19,-B24),0)</f>
        <v/>
      </c>
    </row>
    <row r="26">
      <c r="A26" t="inlineStr">
        <is>
          <t>Total Interest Paid</t>
        </is>
      </c>
      <c r="B26" s="8">
        <f>IF(B24&gt;0,(B25*B19)-B24,0)</f>
        <v/>
      </c>
    </row>
    <row r="27"/>
    <row r="28">
      <c r="A28" s="3" t="inlineStr">
        <is>
          <t>DRIVING &amp; FUEL COSTS</t>
        </is>
      </c>
    </row>
    <row r="29"/>
    <row r="30">
      <c r="A30" t="inlineStr">
        <is>
          <t>Annual Miles Driven</t>
        </is>
      </c>
      <c r="B30" s="4" t="n">
        <v>12000</v>
      </c>
    </row>
    <row r="31">
      <c r="A31" t="inlineStr">
        <is>
          <t>Current Gas Price (per gallon)</t>
        </is>
      </c>
      <c r="B31" s="11" t="n">
        <v>3.5</v>
      </c>
    </row>
    <row r="32"/>
    <row r="33">
      <c r="A33" t="inlineStr">
        <is>
          <t>Monthly Miles Driven</t>
        </is>
      </c>
      <c r="B33" s="12">
        <f>B30/12</f>
        <v/>
      </c>
    </row>
    <row r="34"/>
    <row r="35">
      <c r="A35" s="13" t="inlineStr">
        <is>
          <t>MONTHLY FUEL COSTS</t>
        </is>
      </c>
    </row>
    <row r="36">
      <c r="A36" t="inlineStr"/>
      <c r="B36" s="14" t="inlineStr">
        <is>
          <t>Current Vehicle</t>
        </is>
      </c>
      <c r="C36" s="15" t="inlineStr">
        <is>
          <t>New Vehicle</t>
        </is>
      </c>
      <c r="D36" s="16" t="inlineStr">
        <is>
          <t>Monthly Savings</t>
        </is>
      </c>
    </row>
    <row r="37"/>
    <row r="38">
      <c r="A38" t="inlineStr">
        <is>
          <t>Monthly Fuel Cost</t>
        </is>
      </c>
      <c r="B38" s="17">
        <f>(B33/B6)*B31</f>
        <v/>
      </c>
      <c r="C38" s="18">
        <f>(B33/B15)*B31</f>
        <v/>
      </c>
      <c r="D38" s="19">
        <f>B38-C38</f>
        <v/>
      </c>
    </row>
    <row r="39"/>
    <row r="40">
      <c r="A40" t="inlineStr">
        <is>
          <t>Annual Fuel Cost</t>
        </is>
      </c>
      <c r="B40" s="8">
        <f>B38*12</f>
        <v/>
      </c>
      <c r="C40" s="8">
        <f>C38*12</f>
        <v/>
      </c>
      <c r="D40" s="20">
        <f>B40-C40</f>
        <v/>
      </c>
    </row>
    <row r="41"/>
    <row r="42">
      <c r="A42" s="21" t="inlineStr">
        <is>
          <t>BREAK-EVEN ANALYSIS</t>
        </is>
      </c>
    </row>
    <row r="43"/>
    <row r="44">
      <c r="A44" t="inlineStr">
        <is>
          <t>Out-of-Pocket Cost</t>
        </is>
      </c>
      <c r="B44" s="9">
        <f>B16</f>
        <v/>
      </c>
      <c r="C44" s="22" t="inlineStr">
        <is>
          <t>(Down payment)</t>
        </is>
      </c>
    </row>
    <row r="45">
      <c r="A45" t="inlineStr">
        <is>
          <t>Net Cost After Trade-In</t>
        </is>
      </c>
      <c r="B45" s="9">
        <f>B16-B10</f>
        <v/>
      </c>
      <c r="C45" s="22" t="inlineStr">
        <is>
          <t>(Down payment - trade-in value)</t>
        </is>
      </c>
    </row>
    <row r="46"/>
    <row r="47">
      <c r="A47" t="inlineStr">
        <is>
          <t>Monthly Fuel Savings</t>
        </is>
      </c>
      <c r="B47" s="23">
        <f>D38</f>
        <v/>
      </c>
    </row>
    <row r="48">
      <c r="A48" t="inlineStr">
        <is>
          <t>Monthly Payment (New Loan)</t>
        </is>
      </c>
      <c r="B48" s="9">
        <f>B25</f>
        <v/>
      </c>
    </row>
    <row r="49"/>
    <row r="50">
      <c r="A50" t="inlineStr">
        <is>
          <t>Net Monthly Cost</t>
        </is>
      </c>
      <c r="B50" s="24">
        <f>B48-B47</f>
        <v/>
      </c>
      <c r="C50" s="22" t="inlineStr">
        <is>
          <t>(Payment minus fuel savings)</t>
        </is>
      </c>
    </row>
    <row r="51"/>
    <row r="52">
      <c r="A52" t="inlineStr">
        <is>
          <t>Break-Even Point (Months)</t>
        </is>
      </c>
      <c r="B52" s="25">
        <f>IF(B47&gt;0,B45/B47,0)</f>
        <v/>
      </c>
      <c r="C52" s="22" t="inlineStr">
        <is>
          <t>Months to recover out-of-pocket cost</t>
        </is>
      </c>
    </row>
    <row r="53">
      <c r="A53" t="inlineStr">
        <is>
          <t>Break-Even Point (Years)</t>
        </is>
      </c>
      <c r="B53" s="26">
        <f>B52/12</f>
        <v/>
      </c>
    </row>
    <row r="54"/>
    <row r="55">
      <c r="A55" s="27" t="inlineStr">
        <is>
          <t>TOTAL COST OF OWNERSHIP (5 YEARS)</t>
        </is>
      </c>
    </row>
    <row r="56">
      <c r="A56" t="inlineStr"/>
      <c r="B56" s="14" t="inlineStr">
        <is>
          <t>Keep Current</t>
        </is>
      </c>
      <c r="C56" s="15" t="inlineStr">
        <is>
          <t>Trade-In &amp; Buy</t>
        </is>
      </c>
      <c r="D56" s="16" t="inlineStr">
        <is>
          <t>Difference</t>
        </is>
      </c>
    </row>
    <row r="57"/>
    <row r="58">
      <c r="A58" t="inlineStr">
        <is>
          <t>Initial Cash Outlay</t>
        </is>
      </c>
      <c r="B58" s="8" t="n">
        <v>0</v>
      </c>
      <c r="C58" s="8">
        <f>B16</f>
        <v/>
      </c>
      <c r="D58" s="8">
        <f>C58-B58</f>
        <v/>
      </c>
    </row>
    <row r="59">
      <c r="A59" t="inlineStr">
        <is>
          <t>5-Year Fuel Costs</t>
        </is>
      </c>
      <c r="B59" s="8">
        <f>B40*5</f>
        <v/>
      </c>
      <c r="C59" s="8">
        <f>C40*5</f>
        <v/>
      </c>
      <c r="D59" s="28">
        <f>B59-C59</f>
        <v/>
      </c>
    </row>
    <row r="60">
      <c r="A60" t="inlineStr">
        <is>
          <t>5-Year Loan Payments</t>
        </is>
      </c>
      <c r="B60" s="8" t="n">
        <v>0</v>
      </c>
      <c r="C60" s="8">
        <f>B25*B19</f>
        <v/>
      </c>
      <c r="D60" s="8">
        <f>C60-B60</f>
        <v/>
      </c>
    </row>
    <row r="61">
      <c r="A61" t="inlineStr">
        <is>
          <t>Maintenance (Est.)</t>
        </is>
      </c>
      <c r="B61" s="5" t="n">
        <v>6000</v>
      </c>
      <c r="C61" s="5" t="n">
        <v>3000</v>
      </c>
      <c r="D61" s="28">
        <f>B61-C61</f>
        <v/>
      </c>
    </row>
    <row r="62"/>
    <row r="63">
      <c r="A63" t="inlineStr">
        <is>
          <t>Total 5-Year Cost</t>
        </is>
      </c>
      <c r="B63" s="29">
        <f>B58+B59+B60+B61</f>
        <v/>
      </c>
      <c r="C63" s="30">
        <f>C58+C59+C60+C61</f>
        <v/>
      </c>
      <c r="D63" s="31">
        <f>B63-C63</f>
        <v/>
      </c>
    </row>
    <row r="64"/>
    <row r="65">
      <c r="A65" s="32" t="inlineStr">
        <is>
          <t>CUMULATIVE SAVINGS OVER TIME</t>
        </is>
      </c>
    </row>
    <row r="66"/>
    <row r="67">
      <c r="A67" s="33" t="inlineStr">
        <is>
          <t>Year</t>
        </is>
      </c>
      <c r="B67" s="34" t="inlineStr">
        <is>
          <t>Fuel Savings</t>
        </is>
      </c>
      <c r="C67" s="34" t="inlineStr">
        <is>
          <t>Cumulative Savings</t>
        </is>
      </c>
      <c r="D67" s="34" t="inlineStr">
        <is>
          <t>Net Position</t>
        </is>
      </c>
    </row>
    <row r="68">
      <c r="A68" s="35" t="n">
        <v>1</v>
      </c>
      <c r="B68" s="36">
        <f>$D$40*A68</f>
        <v/>
      </c>
      <c r="C68" s="36">
        <f>B68</f>
        <v/>
      </c>
      <c r="D68" s="37">
        <f>C68-$B$45</f>
        <v/>
      </c>
    </row>
    <row r="69">
      <c r="A69" s="35" t="n">
        <v>2</v>
      </c>
      <c r="B69" s="36">
        <f>$D$40*A69</f>
        <v/>
      </c>
      <c r="C69" s="36">
        <f>B69</f>
        <v/>
      </c>
      <c r="D69" s="37">
        <f>C69-$B$45</f>
        <v/>
      </c>
    </row>
    <row r="70">
      <c r="A70" s="35" t="n">
        <v>3</v>
      </c>
      <c r="B70" s="36">
        <f>$D$40*A70</f>
        <v/>
      </c>
      <c r="C70" s="36">
        <f>B70</f>
        <v/>
      </c>
      <c r="D70" s="37">
        <f>C70-$B$45</f>
        <v/>
      </c>
    </row>
    <row r="71">
      <c r="A71" s="35" t="n">
        <v>4</v>
      </c>
      <c r="B71" s="36">
        <f>$D$40*A71</f>
        <v/>
      </c>
      <c r="C71" s="36">
        <f>B71</f>
        <v/>
      </c>
      <c r="D71" s="37">
        <f>C71-$B$45</f>
        <v/>
      </c>
    </row>
    <row r="72">
      <c r="A72" s="35" t="n">
        <v>5</v>
      </c>
      <c r="B72" s="36">
        <f>$D$40*A72</f>
        <v/>
      </c>
      <c r="C72" s="36">
        <f>B72</f>
        <v/>
      </c>
      <c r="D72" s="37">
        <f>C72-$B$45</f>
        <v/>
      </c>
    </row>
    <row r="73">
      <c r="A73" s="35" t="n">
        <v>6</v>
      </c>
      <c r="B73" s="36">
        <f>$D$40*A73</f>
        <v/>
      </c>
      <c r="C73" s="36">
        <f>B73</f>
        <v/>
      </c>
      <c r="D73" s="37">
        <f>C73-$B$45</f>
        <v/>
      </c>
    </row>
    <row r="74">
      <c r="A74" s="35" t="n">
        <v>7</v>
      </c>
      <c r="B74" s="36">
        <f>$D$40*A74</f>
        <v/>
      </c>
      <c r="C74" s="36">
        <f>B74</f>
        <v/>
      </c>
      <c r="D74" s="37">
        <f>C74-$B$45</f>
        <v/>
      </c>
    </row>
    <row r="75">
      <c r="A75" s="35" t="n">
        <v>8</v>
      </c>
      <c r="B75" s="36">
        <f>$D$40*A75</f>
        <v/>
      </c>
      <c r="C75" s="36">
        <f>B75</f>
        <v/>
      </c>
      <c r="D75" s="37">
        <f>C75-$B$45</f>
        <v/>
      </c>
    </row>
    <row r="76">
      <c r="A76" s="35" t="n">
        <v>9</v>
      </c>
      <c r="B76" s="36">
        <f>$D$40*A76</f>
        <v/>
      </c>
      <c r="C76" s="36">
        <f>B76</f>
        <v/>
      </c>
      <c r="D76" s="37">
        <f>C76-$B$45</f>
        <v/>
      </c>
    </row>
    <row r="77">
      <c r="A77" s="35" t="n">
        <v>10</v>
      </c>
      <c r="B77" s="36">
        <f>$D$40*A77</f>
        <v/>
      </c>
      <c r="C77" s="36">
        <f>B77</f>
        <v/>
      </c>
      <c r="D77" s="37">
        <f>C77-$B$45</f>
        <v/>
      </c>
    </row>
    <row r="78"/>
    <row r="79">
      <c r="A79" s="38" t="inlineStr">
        <is>
          <t>DECISION RECOMMENDATION</t>
        </is>
      </c>
    </row>
    <row r="80"/>
    <row r="81">
      <c r="A81" t="inlineStr">
        <is>
          <t>Is Trade-In Worth It?</t>
        </is>
      </c>
      <c r="B81" s="39">
        <f>IF(B52&lt;=36,"YES - Break-even in 3 years or less",IF(B52&lt;=60,"MAYBE - Break-even within loan term","NO - Takes too long to break-even"))</f>
        <v/>
      </c>
      <c r="C81" s="40" t="n"/>
      <c r="D81" s="41" t="n"/>
    </row>
    <row r="82"/>
    <row r="83">
      <c r="A83" s="42" t="inlineStr">
        <is>
          <t>KEY INSIGHTS &amp; CONSIDERATIONS</t>
        </is>
      </c>
    </row>
    <row r="84">
      <c r="A84" s="43" t="inlineStr">
        <is>
          <t>• Break-even analysis shows when fuel savings offset your out-of-pocket costs</t>
        </is>
      </c>
    </row>
    <row r="85">
      <c r="A85" s="43" t="inlineStr">
        <is>
          <t>• Consider total cost of ownership: purchase price, fuel, maintenance, insurance</t>
        </is>
      </c>
    </row>
    <row r="86">
      <c r="A86" s="43" t="inlineStr">
        <is>
          <t>• If you're underwater on current loan (owe more than trade-in value), factor that cost</t>
        </is>
      </c>
    </row>
    <row r="87">
      <c r="A87" s="43" t="inlineStr">
        <is>
          <t>• New vehicles depreciate fastest in first 3 years (20-30% in year 1)</t>
        </is>
      </c>
    </row>
    <row r="88">
      <c r="A88" s="43" t="inlineStr">
        <is>
          <t>• Higher annual mileage = faster payback period on fuel-efficient vehicle</t>
        </is>
      </c>
    </row>
    <row r="89">
      <c r="A89" s="43" t="inlineStr">
        <is>
          <t>• Don't forget insurance costs - newer vehicles typically cost more to insure</t>
        </is>
      </c>
    </row>
    <row r="90">
      <c r="A90" s="43" t="inlineStr">
        <is>
          <t>• Consider keeping current vehicle if it's paid off and reliable</t>
        </is>
      </c>
    </row>
    <row r="91">
      <c r="A91" s="43" t="inlineStr">
        <is>
          <t>• Gas prices fluctuate - higher prices = faster break-even, lower prices = slower</t>
        </is>
      </c>
    </row>
  </sheetData>
  <mergeCells count="24">
    <mergeCell ref="A91:D91"/>
    <mergeCell ref="A35:D35"/>
    <mergeCell ref="A4:D4"/>
    <mergeCell ref="C45:D45"/>
    <mergeCell ref="A28:D28"/>
    <mergeCell ref="A83:D83"/>
    <mergeCell ref="C50:D50"/>
    <mergeCell ref="C44:D44"/>
    <mergeCell ref="A1:D1"/>
    <mergeCell ref="A79:D79"/>
    <mergeCell ref="A88:D88"/>
    <mergeCell ref="A87:D87"/>
    <mergeCell ref="A65:D65"/>
    <mergeCell ref="C52:D52"/>
    <mergeCell ref="A84:D84"/>
    <mergeCell ref="A90:D90"/>
    <mergeCell ref="B81:D81"/>
    <mergeCell ref="A89:D89"/>
    <mergeCell ref="A12:D12"/>
    <mergeCell ref="A55:D55"/>
    <mergeCell ref="A86:D86"/>
    <mergeCell ref="A2:D2"/>
    <mergeCell ref="A85:D85"/>
    <mergeCell ref="A42:D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2026-02-02T09:21:29Z</dcterms:created>
  <dcterms:modified xmlns:dcterms="http://purl.org/dc/terms/" xmlns:xsi="http://www.w3.org/2001/XMLSchema-instance" xsi:type="dcterms:W3CDTF">2026-02-02T09:21:29Z</dcterms:modified>
</cp:coreProperties>
</file>