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hael Adegoke\Desktop\Vehicle Tax Calculators\Individual_Calculators\"/>
    </mc:Choice>
  </mc:AlternateContent>
  <bookViews>
    <workbookView xWindow="0" yWindow="0" windowWidth="20490" windowHeight="7620"/>
  </bookViews>
  <sheets>
    <sheet name="Lease Payment Calculator" sheetId="1" r:id="rId1"/>
  </sheets>
  <calcPr calcId="162913"/>
  <fileRecoveryPr repairLoad="1"/>
</workbook>
</file>

<file path=xl/calcChain.xml><?xml version="1.0" encoding="utf-8"?>
<calcChain xmlns="http://schemas.openxmlformats.org/spreadsheetml/2006/main">
  <c r="D79" i="1" l="1"/>
  <c r="C79" i="1"/>
  <c r="C78" i="1"/>
  <c r="D78" i="1" s="1"/>
  <c r="D77" i="1"/>
  <c r="C77" i="1"/>
  <c r="C76" i="1"/>
  <c r="D76" i="1" s="1"/>
  <c r="B67" i="1"/>
  <c r="B71" i="1" s="1"/>
  <c r="B60" i="1"/>
  <c r="B59" i="1"/>
  <c r="B58" i="1"/>
  <c r="B49" i="1"/>
  <c r="B48" i="1"/>
  <c r="B22" i="1"/>
  <c r="B28" i="1" s="1"/>
  <c r="B29" i="1" s="1"/>
  <c r="B18" i="1"/>
  <c r="B17" i="1"/>
  <c r="B8" i="1"/>
  <c r="B33" i="1" l="1"/>
  <c r="B36" i="1"/>
  <c r="B53" i="1" s="1"/>
  <c r="B70" i="1"/>
  <c r="B52" i="1" l="1"/>
  <c r="B34" i="1"/>
  <c r="B38" i="1" s="1"/>
  <c r="B41" i="1" l="1"/>
  <c r="B43" i="1"/>
  <c r="B57" i="1" l="1"/>
  <c r="B63" i="1" s="1"/>
  <c r="B47" i="1"/>
  <c r="B51" i="1" s="1"/>
</calcChain>
</file>

<file path=xl/sharedStrings.xml><?xml version="1.0" encoding="utf-8"?>
<sst xmlns="http://schemas.openxmlformats.org/spreadsheetml/2006/main" count="74" uniqueCount="70">
  <si>
    <t>LEASE PAYMENT CALCULATOR</t>
  </si>
  <si>
    <t>Calculate your monthly lease payment with depreciation and rent charge breakdown</t>
  </si>
  <si>
    <t>VEHICLE INFORMATION</t>
  </si>
  <si>
    <t>MSRP (Sticker Price)</t>
  </si>
  <si>
    <t>Negotiated Selling Price</t>
  </si>
  <si>
    <t>Discount from MSRP</t>
  </si>
  <si>
    <t>LEASE TERMS</t>
  </si>
  <si>
    <t>Lease Term (months)</t>
  </si>
  <si>
    <t>Annual Mileage Allowance</t>
  </si>
  <si>
    <t>Residual Value %</t>
  </si>
  <si>
    <t>(% of MSRP at lease end)</t>
  </si>
  <si>
    <t>Money Factor</t>
  </si>
  <si>
    <t>(Divide APR by 2400)</t>
  </si>
  <si>
    <t>Equivalent APR</t>
  </si>
  <si>
    <t>Residual Value ($)</t>
  </si>
  <si>
    <t>CAPITALIZED COST</t>
  </si>
  <si>
    <t>Acquisition Fee</t>
  </si>
  <si>
    <t>Other Fees (Doc, Registration)</t>
  </si>
  <si>
    <t>Trade-In Value</t>
  </si>
  <si>
    <t>Down Payment / Cap Cost Reduction</t>
  </si>
  <si>
    <t>Gross Capitalized Cost</t>
  </si>
  <si>
    <t>Adjusted Capitalized Cost</t>
  </si>
  <si>
    <t>MONTHLY PAYMENT BREAKDOWN</t>
  </si>
  <si>
    <t>Depreciation Amount</t>
  </si>
  <si>
    <t>(Cap Cost - Residual Value)</t>
  </si>
  <si>
    <t>Monthly Depreciation Fee</t>
  </si>
  <si>
    <t>Monthly Rent Charge (Interest)</t>
  </si>
  <si>
    <t>((Cap Cost + Residual) × Money Factor)</t>
  </si>
  <si>
    <t>Base Monthly Payment</t>
  </si>
  <si>
    <t>Sales Tax Rate</t>
  </si>
  <si>
    <t>Monthly Sales Tax</t>
  </si>
  <si>
    <t>TOTAL MONTHLY PAYMENT</t>
  </si>
  <si>
    <t>TOTAL LEASE COST</t>
  </si>
  <si>
    <t>Total Monthly Payments</t>
  </si>
  <si>
    <t>Down Payment</t>
  </si>
  <si>
    <t>Trade-In Applied</t>
  </si>
  <si>
    <t>Total Out-of-Pocket Cost</t>
  </si>
  <si>
    <t>Total Depreciation Cost</t>
  </si>
  <si>
    <t>Total Interest/Finance Charges</t>
  </si>
  <si>
    <t>DUE AT SIGNING</t>
  </si>
  <si>
    <t>First Month's Payment</t>
  </si>
  <si>
    <t>Other Fees</t>
  </si>
  <si>
    <t>Security Deposit</t>
  </si>
  <si>
    <t>Total Due at Signing</t>
  </si>
  <si>
    <t>MILEAGE CONSIDERATIONS</t>
  </si>
  <si>
    <t>Total Mileage Allowance</t>
  </si>
  <si>
    <t>Excess Mileage Fee (per mile)</t>
  </si>
  <si>
    <t>If you drive 15,000 miles/year:</t>
  </si>
  <si>
    <t>Extra cost at lease end</t>
  </si>
  <si>
    <t>If you drive 18,000 miles/year:</t>
  </si>
  <si>
    <t>LEASE TERM COMPARISON</t>
  </si>
  <si>
    <t>Lease Term</t>
  </si>
  <si>
    <t>Monthly Payment</t>
  </si>
  <si>
    <t>Total Payments</t>
  </si>
  <si>
    <t>Total Cost</t>
  </si>
  <si>
    <t>24 months</t>
  </si>
  <si>
    <t>36 months</t>
  </si>
  <si>
    <t>39 months</t>
  </si>
  <si>
    <t>48 months</t>
  </si>
  <si>
    <t>KEY LEASE TERMS &amp; TIPS</t>
  </si>
  <si>
    <t>• Capitalized Cost = Selling price + fees - trade-in - down payment</t>
  </si>
  <si>
    <t>• Money Factor = APR ÷ 2400 (e.g., 3% APR = 0.00125 money factor)</t>
  </si>
  <si>
    <t>• Residual Value = Expected value at lease end (higher residual = lower payment)</t>
  </si>
  <si>
    <t>• Monthly Payment = Depreciation Fee + Rent Charge + Sales Tax</t>
  </si>
  <si>
    <t>• Negotiate selling price first - same as buying a car</t>
  </si>
  <si>
    <t>• Avoid large down payments - you lose it if car is totaled or stolen</t>
  </si>
  <si>
    <t>• Gap insurance is crucial - covers difference between value and payoff</t>
  </si>
  <si>
    <t>• Standard mileage: 10k-15k/year; excess fees: $0.15-$0.30/mile</t>
  </si>
  <si>
    <t>• You're responsible for excess wear and tear at lease end</t>
  </si>
  <si>
    <t>• Consider lease-end options: return, buy, or trade for new 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</si>
</sst>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$#,##0.00"/>
    <numFmt numFmtId="165" formatCode="0.00000"/>
    <numFmt numFmtId="166" formatCode="\$0.00"/>
    <numFmt numFmtId="167" formatCode="\$#,##0"/>
  </numFmts>
  <fonts count="15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i/>
      <sz val="10"/>
      <name val="Calibri"/>
    </font>
    <font>
      <b/>
      <sz val="12"/>
      <color rgb="FFFFFFFF"/>
      <name val="Calibri"/>
    </font>
    <font>
      <b/>
      <sz val="11"/>
      <color rgb="FF006100"/>
      <name val="Calibri"/>
    </font>
    <font>
      <i/>
      <sz val="9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3"/>
      <name val="Calibri"/>
    </font>
    <font>
      <b/>
      <sz val="14"/>
      <name val="Calibri"/>
    </font>
    <font>
      <b/>
      <sz val="11"/>
      <color rgb="FFFFFFFF"/>
      <name val="Calibri"/>
    </font>
    <font>
      <b/>
      <sz val="11"/>
      <color rgb="FFC00000"/>
      <name val="Calibri"/>
    </font>
    <font>
      <b/>
      <sz val="9"/>
      <name val="Calibri"/>
    </font>
    <font>
      <sz val="9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4472C4"/>
        <bgColor rgb="FF4472C4"/>
      </patternFill>
    </fill>
    <fill>
      <patternFill patternType="solid">
        <fgColor rgb="FFFFF2CC"/>
        <bgColor rgb="FFFFF2CC"/>
      </patternFill>
    </fill>
    <fill>
      <patternFill patternType="solid">
        <fgColor rgb="FFE2EFDA"/>
        <bgColor rgb="FFE2EFDA"/>
      </patternFill>
    </fill>
    <fill>
      <patternFill patternType="solid">
        <fgColor rgb="FFC6EFCE"/>
        <bgColor rgb="FFC6EFCE"/>
      </patternFill>
    </fill>
    <fill>
      <patternFill patternType="solid">
        <fgColor rgb="FF70AD47"/>
        <bgColor rgb="FF70AD47"/>
      </patternFill>
    </fill>
    <fill>
      <patternFill patternType="solid">
        <fgColor rgb="FFED7D31"/>
        <bgColor rgb="FFED7D31"/>
      </patternFill>
    </fill>
    <fill>
      <patternFill patternType="solid">
        <fgColor rgb="FF5B9BD5"/>
        <bgColor rgb="FF5B9BD5"/>
      </patternFill>
    </fill>
    <fill>
      <patternFill patternType="solid">
        <fgColor rgb="FFFCE4D6"/>
        <bgColor rgb="FFFCE4D6"/>
      </patternFill>
    </fill>
    <fill>
      <patternFill patternType="solid">
        <fgColor rgb="FF9966CC"/>
        <bgColor rgb="FF9966CC"/>
      </patternFill>
    </fill>
    <fill>
      <patternFill patternType="solid">
        <fgColor rgb="FFC65911"/>
        <bgColor rgb="FFC65911"/>
      </patternFill>
    </fill>
    <fill>
      <patternFill patternType="solid">
        <fgColor rgb="FFD9E1F2"/>
        <bgColor rgb="FFD9E1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4" borderId="1" xfId="0" applyNumberFormat="1" applyFill="1" applyBorder="1"/>
    <xf numFmtId="164" fontId="4" fillId="5" borderId="1" xfId="0" applyNumberFormat="1" applyFont="1" applyFill="1" applyBorder="1"/>
    <xf numFmtId="0" fontId="0" fillId="4" borderId="1" xfId="0" applyFill="1" applyBorder="1"/>
    <xf numFmtId="9" fontId="0" fillId="4" borderId="1" xfId="0" applyNumberFormat="1" applyFill="1" applyBorder="1"/>
    <xf numFmtId="165" fontId="0" fillId="4" borderId="1" xfId="0" applyNumberFormat="1" applyFill="1" applyBorder="1"/>
    <xf numFmtId="10" fontId="6" fillId="5" borderId="1" xfId="0" applyNumberFormat="1" applyFont="1" applyFill="1" applyBorder="1"/>
    <xf numFmtId="164" fontId="6" fillId="5" borderId="1" xfId="0" applyNumberFormat="1" applyFont="1" applyFill="1" applyBorder="1"/>
    <xf numFmtId="164" fontId="0" fillId="5" borderId="1" xfId="0" applyNumberFormat="1" applyFill="1" applyBorder="1"/>
    <xf numFmtId="164" fontId="7" fillId="6" borderId="2" xfId="0" applyNumberFormat="1" applyFont="1" applyFill="1" applyBorder="1"/>
    <xf numFmtId="164" fontId="7" fillId="5" borderId="1" xfId="0" applyNumberFormat="1" applyFont="1" applyFill="1" applyBorder="1"/>
    <xf numFmtId="164" fontId="8" fillId="6" borderId="2" xfId="0" applyNumberFormat="1" applyFont="1" applyFill="1" applyBorder="1"/>
    <xf numFmtId="10" fontId="0" fillId="4" borderId="1" xfId="0" applyNumberFormat="1" applyFill="1" applyBorder="1"/>
    <xf numFmtId="0" fontId="9" fillId="0" borderId="0" xfId="0" applyFont="1"/>
    <xf numFmtId="164" fontId="10" fillId="6" borderId="2" xfId="0" applyNumberFormat="1" applyFont="1" applyFill="1" applyBorder="1"/>
    <xf numFmtId="164" fontId="9" fillId="10" borderId="2" xfId="0" applyNumberFormat="1" applyFont="1" applyFill="1" applyBorder="1"/>
    <xf numFmtId="0" fontId="0" fillId="5" borderId="1" xfId="0" applyFill="1" applyBorder="1"/>
    <xf numFmtId="166" fontId="0" fillId="4" borderId="1" xfId="0" applyNumberFormat="1" applyFill="1" applyBorder="1"/>
    <xf numFmtId="0" fontId="6" fillId="0" borderId="0" xfId="0" applyFont="1"/>
    <xf numFmtId="164" fontId="12" fillId="10" borderId="1" xfId="0" applyNumberFormat="1" applyFont="1" applyFill="1" applyBorder="1"/>
    <xf numFmtId="0" fontId="13" fillId="13" borderId="1" xfId="0" applyFont="1" applyFill="1" applyBorder="1" applyAlignment="1">
      <alignment horizontal="center"/>
    </xf>
    <xf numFmtId="0" fontId="13" fillId="1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7" fontId="0" fillId="5" borderId="1" xfId="0" applyNumberFormat="1" applyFill="1" applyBorder="1" applyAlignment="1">
      <alignment horizontal="center"/>
    </xf>
    <xf numFmtId="167" fontId="0" fillId="6" borderId="1" xfId="0" applyNumberFormat="1" applyFill="1" applyBorder="1" applyAlignment="1">
      <alignment horizontal="center"/>
    </xf>
    <xf numFmtId="0" fontId="14" fillId="0" borderId="0" xfId="0" applyFont="1" applyAlignment="1">
      <alignment wrapText="1"/>
    </xf>
    <xf numFmtId="0" fontId="0" fillId="0" borderId="0" xfId="0"/>
    <xf numFmtId="0" fontId="5" fillId="0" borderId="0" xfId="0" applyFont="1"/>
    <xf numFmtId="0" fontId="3" fillId="3" borderId="0" xfId="0" applyFont="1" applyFill="1"/>
    <xf numFmtId="0" fontId="7" fillId="0" borderId="0" xfId="0" applyFont="1"/>
    <xf numFmtId="0" fontId="3" fillId="7" borderId="0" xfId="0" applyFont="1" applyFill="1"/>
    <xf numFmtId="0" fontId="11" fillId="12" borderId="0" xfId="0" applyFont="1" applyFill="1"/>
    <xf numFmtId="0" fontId="1" fillId="2" borderId="0" xfId="0" applyFont="1" applyFill="1" applyAlignment="1">
      <alignment horizontal="center" vertical="center"/>
    </xf>
    <xf numFmtId="0" fontId="3" fillId="8" borderId="0" xfId="0" applyFont="1" applyFill="1"/>
    <xf numFmtId="0" fontId="11" fillId="11" borderId="0" xfId="0" applyFont="1" applyFill="1"/>
    <xf numFmtId="0" fontId="3" fillId="9" borderId="0" xfId="0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tabSelected="1" workbookViewId="0">
      <selection sqref="A1:D1"/>
    </sheetView>
  </sheetViews>
  <sheetFormatPr defaultRowHeight="15" x14ac:dyDescent="0.25"/>
  <cols>
    <col min="1" max="1" width="35" customWidth="1"/>
    <col min="2" max="4" width="18" customWidth="1"/>
  </cols>
  <sheetData>
    <row r="1" spans="1:4" ht="30" customHeight="1" x14ac:dyDescent="0.25">
      <c r="A1" s="33" t="s">
        <v>0</v>
      </c>
      <c r="B1" s="27"/>
      <c r="C1" s="27"/>
      <c r="D1" s="27"/>
    </row>
    <row r="2" spans="1:4" x14ac:dyDescent="0.25">
      <c r="A2" s="37" t="s">
        <v>1</v>
      </c>
      <c r="B2" s="27"/>
      <c r="C2" s="27"/>
      <c r="D2" s="27"/>
    </row>
    <row r="4" spans="1:4" ht="15.75" x14ac:dyDescent="0.25">
      <c r="A4" s="29" t="s">
        <v>2</v>
      </c>
      <c r="B4" s="27"/>
      <c r="C4" s="27"/>
      <c r="D4" s="27"/>
    </row>
    <row r="6" spans="1:4" x14ac:dyDescent="0.25">
      <c r="A6" t="s">
        <v>3</v>
      </c>
      <c r="B6" s="1">
        <v>35000</v>
      </c>
    </row>
    <row r="7" spans="1:4" x14ac:dyDescent="0.25">
      <c r="A7" t="s">
        <v>4</v>
      </c>
      <c r="B7" s="1">
        <v>33000</v>
      </c>
    </row>
    <row r="8" spans="1:4" x14ac:dyDescent="0.25">
      <c r="A8" t="s">
        <v>5</v>
      </c>
      <c r="B8" s="2">
        <f>B6-B7</f>
        <v>2000</v>
      </c>
    </row>
    <row r="10" spans="1:4" ht="15.75" x14ac:dyDescent="0.25">
      <c r="A10" s="29" t="s">
        <v>6</v>
      </c>
      <c r="B10" s="27"/>
      <c r="C10" s="27"/>
      <c r="D10" s="27"/>
    </row>
    <row r="12" spans="1:4" x14ac:dyDescent="0.25">
      <c r="A12" t="s">
        <v>7</v>
      </c>
      <c r="B12" s="3">
        <v>36</v>
      </c>
    </row>
    <row r="13" spans="1:4" x14ac:dyDescent="0.25">
      <c r="A13" t="s">
        <v>8</v>
      </c>
      <c r="B13" s="3">
        <v>12000</v>
      </c>
    </row>
    <row r="14" spans="1:4" x14ac:dyDescent="0.25">
      <c r="A14" t="s">
        <v>9</v>
      </c>
      <c r="B14" s="4">
        <v>0.6</v>
      </c>
      <c r="C14" s="28" t="s">
        <v>10</v>
      </c>
      <c r="D14" s="27"/>
    </row>
    <row r="15" spans="1:4" x14ac:dyDescent="0.25">
      <c r="A15" t="s">
        <v>11</v>
      </c>
      <c r="B15" s="5">
        <v>1.25E-3</v>
      </c>
      <c r="C15" s="28" t="s">
        <v>12</v>
      </c>
      <c r="D15" s="27"/>
    </row>
    <row r="17" spans="1:4" x14ac:dyDescent="0.25">
      <c r="A17" t="s">
        <v>13</v>
      </c>
      <c r="B17" s="6">
        <f>B15*2400</f>
        <v>3</v>
      </c>
    </row>
    <row r="18" spans="1:4" x14ac:dyDescent="0.25">
      <c r="A18" t="s">
        <v>14</v>
      </c>
      <c r="B18" s="7">
        <f>B6*B14</f>
        <v>21000</v>
      </c>
    </row>
    <row r="20" spans="1:4" ht="15.75" x14ac:dyDescent="0.25">
      <c r="A20" s="29" t="s">
        <v>15</v>
      </c>
      <c r="B20" s="27"/>
      <c r="C20" s="27"/>
      <c r="D20" s="27"/>
    </row>
    <row r="22" spans="1:4" x14ac:dyDescent="0.25">
      <c r="A22" t="s">
        <v>4</v>
      </c>
      <c r="B22" s="8">
        <f>B7</f>
        <v>33000</v>
      </c>
    </row>
    <row r="23" spans="1:4" x14ac:dyDescent="0.25">
      <c r="A23" t="s">
        <v>16</v>
      </c>
      <c r="B23" s="1">
        <v>650</v>
      </c>
    </row>
    <row r="24" spans="1:4" x14ac:dyDescent="0.25">
      <c r="A24" t="s">
        <v>17</v>
      </c>
      <c r="B24" s="1">
        <v>500</v>
      </c>
    </row>
    <row r="25" spans="1:4" x14ac:dyDescent="0.25">
      <c r="A25" t="s">
        <v>18</v>
      </c>
      <c r="B25" s="1">
        <v>0</v>
      </c>
    </row>
    <row r="26" spans="1:4" x14ac:dyDescent="0.25">
      <c r="A26" t="s">
        <v>19</v>
      </c>
      <c r="B26" s="1">
        <v>2000</v>
      </c>
    </row>
    <row r="28" spans="1:4" x14ac:dyDescent="0.25">
      <c r="A28" t="s">
        <v>20</v>
      </c>
      <c r="B28" s="7">
        <f>B22+B23+B24</f>
        <v>34150</v>
      </c>
    </row>
    <row r="29" spans="1:4" x14ac:dyDescent="0.25">
      <c r="A29" t="s">
        <v>21</v>
      </c>
      <c r="B29" s="9">
        <f>B28-B25-B26</f>
        <v>32150</v>
      </c>
    </row>
    <row r="31" spans="1:4" ht="15.75" x14ac:dyDescent="0.25">
      <c r="A31" s="31" t="s">
        <v>22</v>
      </c>
      <c r="B31" s="27"/>
      <c r="C31" s="27"/>
      <c r="D31" s="27"/>
    </row>
    <row r="33" spans="1:4" x14ac:dyDescent="0.25">
      <c r="A33" t="s">
        <v>23</v>
      </c>
      <c r="B33" s="7">
        <f>B29-B18</f>
        <v>11150</v>
      </c>
      <c r="C33" s="28" t="s">
        <v>24</v>
      </c>
      <c r="D33" s="27"/>
    </row>
    <row r="34" spans="1:4" x14ac:dyDescent="0.25">
      <c r="A34" t="s">
        <v>25</v>
      </c>
      <c r="B34" s="10">
        <f>B33/B12</f>
        <v>309.72222222222223</v>
      </c>
    </row>
    <row r="36" spans="1:4" x14ac:dyDescent="0.25">
      <c r="A36" t="s">
        <v>26</v>
      </c>
      <c r="B36" s="10">
        <f>(B29+B18)*B15</f>
        <v>66.4375</v>
      </c>
      <c r="C36" s="28" t="s">
        <v>27</v>
      </c>
      <c r="D36" s="27"/>
    </row>
    <row r="38" spans="1:4" ht="15.75" x14ac:dyDescent="0.25">
      <c r="A38" t="s">
        <v>28</v>
      </c>
      <c r="B38" s="11">
        <f>B34+B36</f>
        <v>376.15972222222223</v>
      </c>
    </row>
    <row r="40" spans="1:4" x14ac:dyDescent="0.25">
      <c r="A40" t="s">
        <v>29</v>
      </c>
      <c r="B40" s="12">
        <v>7.0000000000000007E-2</v>
      </c>
    </row>
    <row r="41" spans="1:4" x14ac:dyDescent="0.25">
      <c r="A41" t="s">
        <v>30</v>
      </c>
      <c r="B41" s="7">
        <f>B38*B40</f>
        <v>26.331180555555559</v>
      </c>
    </row>
    <row r="43" spans="1:4" ht="18.75" x14ac:dyDescent="0.3">
      <c r="A43" s="13" t="s">
        <v>31</v>
      </c>
      <c r="B43" s="14">
        <f>B38+B41</f>
        <v>402.49090277777776</v>
      </c>
    </row>
    <row r="45" spans="1:4" ht="15.75" x14ac:dyDescent="0.25">
      <c r="A45" s="34" t="s">
        <v>32</v>
      </c>
      <c r="B45" s="27"/>
      <c r="C45" s="27"/>
      <c r="D45" s="27"/>
    </row>
    <row r="47" spans="1:4" x14ac:dyDescent="0.25">
      <c r="A47" t="s">
        <v>33</v>
      </c>
      <c r="B47" s="7">
        <f>B43*B12</f>
        <v>14489.672499999999</v>
      </c>
    </row>
    <row r="48" spans="1:4" x14ac:dyDescent="0.25">
      <c r="A48" t="s">
        <v>34</v>
      </c>
      <c r="B48" s="8">
        <f>B26</f>
        <v>2000</v>
      </c>
    </row>
    <row r="49" spans="1:4" x14ac:dyDescent="0.25">
      <c r="A49" t="s">
        <v>35</v>
      </c>
      <c r="B49" s="8">
        <f>B25</f>
        <v>0</v>
      </c>
    </row>
    <row r="51" spans="1:4" ht="15.75" x14ac:dyDescent="0.25">
      <c r="A51" t="s">
        <v>36</v>
      </c>
      <c r="B51" s="11">
        <f>B47+B48-B49</f>
        <v>16489.672500000001</v>
      </c>
    </row>
    <row r="52" spans="1:4" x14ac:dyDescent="0.25">
      <c r="A52" t="s">
        <v>37</v>
      </c>
      <c r="B52" s="8">
        <f>B33</f>
        <v>11150</v>
      </c>
    </row>
    <row r="53" spans="1:4" x14ac:dyDescent="0.25">
      <c r="A53" t="s">
        <v>38</v>
      </c>
      <c r="B53" s="8">
        <f>B36*B12</f>
        <v>2391.75</v>
      </c>
    </row>
    <row r="55" spans="1:4" ht="15.75" x14ac:dyDescent="0.25">
      <c r="A55" s="36" t="s">
        <v>39</v>
      </c>
      <c r="B55" s="27"/>
      <c r="C55" s="27"/>
      <c r="D55" s="27"/>
    </row>
    <row r="57" spans="1:4" x14ac:dyDescent="0.25">
      <c r="A57" t="s">
        <v>40</v>
      </c>
      <c r="B57" s="8">
        <f>B43</f>
        <v>402.49090277777776</v>
      </c>
    </row>
    <row r="58" spans="1:4" x14ac:dyDescent="0.25">
      <c r="A58" t="s">
        <v>34</v>
      </c>
      <c r="B58" s="8">
        <f>B26</f>
        <v>2000</v>
      </c>
    </row>
    <row r="59" spans="1:4" x14ac:dyDescent="0.25">
      <c r="A59" t="s">
        <v>16</v>
      </c>
      <c r="B59" s="8">
        <f>B23</f>
        <v>650</v>
      </c>
    </row>
    <row r="60" spans="1:4" x14ac:dyDescent="0.25">
      <c r="A60" t="s">
        <v>41</v>
      </c>
      <c r="B60" s="8">
        <f>B24</f>
        <v>500</v>
      </c>
    </row>
    <row r="61" spans="1:4" x14ac:dyDescent="0.25">
      <c r="A61" t="s">
        <v>42</v>
      </c>
      <c r="B61" s="1">
        <v>0</v>
      </c>
    </row>
    <row r="63" spans="1:4" ht="17.25" x14ac:dyDescent="0.3">
      <c r="A63" t="s">
        <v>43</v>
      </c>
      <c r="B63" s="15">
        <f>B57+B58+B59+B60+B61</f>
        <v>3552.4909027777776</v>
      </c>
    </row>
    <row r="65" spans="1:4" x14ac:dyDescent="0.25">
      <c r="A65" s="35" t="s">
        <v>44</v>
      </c>
      <c r="B65" s="27"/>
      <c r="C65" s="27"/>
      <c r="D65" s="27"/>
    </row>
    <row r="67" spans="1:4" x14ac:dyDescent="0.25">
      <c r="A67" t="s">
        <v>45</v>
      </c>
      <c r="B67" s="16">
        <f>B13*B12/12</f>
        <v>36000</v>
      </c>
    </row>
    <row r="68" spans="1:4" x14ac:dyDescent="0.25">
      <c r="A68" t="s">
        <v>46</v>
      </c>
      <c r="B68" s="17">
        <v>0.25</v>
      </c>
    </row>
    <row r="70" spans="1:4" x14ac:dyDescent="0.25">
      <c r="A70" s="18" t="s">
        <v>47</v>
      </c>
      <c r="B70" s="19">
        <f>((15000*B12/12)-B67)*B68</f>
        <v>2250</v>
      </c>
      <c r="C70" s="28" t="s">
        <v>48</v>
      </c>
      <c r="D70" s="27"/>
    </row>
    <row r="71" spans="1:4" x14ac:dyDescent="0.25">
      <c r="A71" s="18" t="s">
        <v>49</v>
      </c>
      <c r="B71" s="19">
        <f>((18000*B12/12)-B67)*B68</f>
        <v>4500</v>
      </c>
      <c r="C71" s="28" t="s">
        <v>48</v>
      </c>
      <c r="D71" s="27"/>
    </row>
    <row r="73" spans="1:4" x14ac:dyDescent="0.25">
      <c r="A73" s="32" t="s">
        <v>50</v>
      </c>
      <c r="B73" s="27"/>
      <c r="C73" s="27"/>
      <c r="D73" s="27"/>
    </row>
    <row r="75" spans="1:4" x14ac:dyDescent="0.25">
      <c r="A75" s="20" t="s">
        <v>51</v>
      </c>
      <c r="B75" s="21" t="s">
        <v>52</v>
      </c>
      <c r="C75" s="21" t="s">
        <v>53</v>
      </c>
      <c r="D75" s="21" t="s">
        <v>54</v>
      </c>
    </row>
    <row r="76" spans="1:4" x14ac:dyDescent="0.25">
      <c r="A76" s="22" t="s">
        <v>55</v>
      </c>
      <c r="B76" s="23"/>
      <c r="C76" s="24">
        <f>B76*24</f>
        <v>0</v>
      </c>
      <c r="D76" s="25">
        <f>C76+$B$26</f>
        <v>2000</v>
      </c>
    </row>
    <row r="77" spans="1:4" x14ac:dyDescent="0.25">
      <c r="A77" s="22" t="s">
        <v>56</v>
      </c>
      <c r="B77" s="23"/>
      <c r="C77" s="24">
        <f>B77*36</f>
        <v>0</v>
      </c>
      <c r="D77" s="25">
        <f>C77+$B$26</f>
        <v>2000</v>
      </c>
    </row>
    <row r="78" spans="1:4" x14ac:dyDescent="0.25">
      <c r="A78" s="22" t="s">
        <v>57</v>
      </c>
      <c r="B78" s="23"/>
      <c r="C78" s="24">
        <f>B78*39</f>
        <v>0</v>
      </c>
      <c r="D78" s="25">
        <f>C78+$B$26</f>
        <v>2000</v>
      </c>
    </row>
    <row r="79" spans="1:4" x14ac:dyDescent="0.25">
      <c r="A79" s="22" t="s">
        <v>58</v>
      </c>
      <c r="B79" s="23"/>
      <c r="C79" s="24">
        <f>B79*48</f>
        <v>0</v>
      </c>
      <c r="D79" s="25">
        <f>C79+$B$26</f>
        <v>2000</v>
      </c>
    </row>
    <row r="81" spans="1:4" x14ac:dyDescent="0.25">
      <c r="A81" s="30" t="s">
        <v>59</v>
      </c>
      <c r="B81" s="27"/>
      <c r="C81" s="27"/>
      <c r="D81" s="27"/>
    </row>
    <row r="82" spans="1:4" x14ac:dyDescent="0.25">
      <c r="A82" s="26" t="s">
        <v>60</v>
      </c>
      <c r="B82" s="27"/>
      <c r="C82" s="27"/>
      <c r="D82" s="27"/>
    </row>
    <row r="83" spans="1:4" x14ac:dyDescent="0.25">
      <c r="A83" s="26" t="s">
        <v>61</v>
      </c>
      <c r="B83" s="27"/>
      <c r="C83" s="27"/>
      <c r="D83" s="27"/>
    </row>
    <row r="84" spans="1:4" x14ac:dyDescent="0.25">
      <c r="A84" s="26" t="s">
        <v>62</v>
      </c>
      <c r="B84" s="27"/>
      <c r="C84" s="27"/>
      <c r="D84" s="27"/>
    </row>
    <row r="85" spans="1:4" x14ac:dyDescent="0.25">
      <c r="A85" s="26" t="s">
        <v>63</v>
      </c>
      <c r="B85" s="27"/>
      <c r="C85" s="27"/>
      <c r="D85" s="27"/>
    </row>
    <row r="86" spans="1:4" x14ac:dyDescent="0.25">
      <c r="A86" s="26" t="s">
        <v>64</v>
      </c>
      <c r="B86" s="27"/>
      <c r="C86" s="27"/>
      <c r="D86" s="27"/>
    </row>
    <row r="87" spans="1:4" x14ac:dyDescent="0.25">
      <c r="A87" s="26" t="s">
        <v>65</v>
      </c>
      <c r="B87" s="27"/>
      <c r="C87" s="27"/>
      <c r="D87" s="27"/>
    </row>
    <row r="88" spans="1:4" x14ac:dyDescent="0.25">
      <c r="A88" s="26" t="s">
        <v>66</v>
      </c>
      <c r="B88" s="27"/>
      <c r="C88" s="27"/>
      <c r="D88" s="27"/>
    </row>
    <row r="89" spans="1:4" x14ac:dyDescent="0.25">
      <c r="A89" s="26" t="s">
        <v>67</v>
      </c>
      <c r="B89" s="27"/>
      <c r="C89" s="27"/>
      <c r="D89" s="27"/>
    </row>
    <row r="90" spans="1:4" x14ac:dyDescent="0.25">
      <c r="A90" s="26" t="s">
        <v>68</v>
      </c>
      <c r="B90" s="27"/>
      <c r="C90" s="27"/>
      <c r="D90" s="27"/>
    </row>
    <row r="91" spans="1:4" x14ac:dyDescent="0.25">
      <c r="A91" s="26" t="s">
        <v>69</v>
      </c>
      <c r="B91" s="27"/>
      <c r="C91" s="27"/>
      <c r="D91" s="27"/>
    </row>
  </sheetData>
  <mergeCells count="27">
    <mergeCell ref="A1:D1"/>
    <mergeCell ref="A45:D45"/>
    <mergeCell ref="A88:D88"/>
    <mergeCell ref="C71:D71"/>
    <mergeCell ref="C36:D36"/>
    <mergeCell ref="A87:D87"/>
    <mergeCell ref="A65:D65"/>
    <mergeCell ref="C70:D70"/>
    <mergeCell ref="A84:D84"/>
    <mergeCell ref="A55:D55"/>
    <mergeCell ref="A86:D86"/>
    <mergeCell ref="A2:D2"/>
    <mergeCell ref="A85:D85"/>
    <mergeCell ref="A91:D91"/>
    <mergeCell ref="C15:D15"/>
    <mergeCell ref="C33:D33"/>
    <mergeCell ref="A4:D4"/>
    <mergeCell ref="A20:D20"/>
    <mergeCell ref="C14:D14"/>
    <mergeCell ref="A81:D81"/>
    <mergeCell ref="A10:D10"/>
    <mergeCell ref="A31:D31"/>
    <mergeCell ref="A83:D83"/>
    <mergeCell ref="A82:D82"/>
    <mergeCell ref="A73:D73"/>
    <mergeCell ref="A90:D90"/>
    <mergeCell ref="A89:D8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Lease Payment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Michael Adegoke</cp:lastModifiedBy>
  <dcterms:created xsi:type="dcterms:W3CDTF">2026-02-02T09:52:21Z</dcterms:created>
  <dcterms:modified xsi:type="dcterms:W3CDTF">2026-02-02T09:55:04Z</dcterms:modified>
</cp:coreProperties>
</file>