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V vs Gas Compariso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.00"/>
    <numFmt numFmtId="165" formatCode="$0.000"/>
    <numFmt numFmtId="166" formatCode="0.0"/>
  </numFmts>
  <fonts count="15">
    <font>
      <name val="Calibri"/>
      <family val="2"/>
      <color theme="1"/>
      <sz val="11"/>
      <scheme val="minor"/>
    </font>
    <font>
      <b val="1"/>
      <color rgb="00FFFFFF"/>
      <sz val="18"/>
    </font>
    <font>
      <i val="1"/>
      <sz val="10"/>
    </font>
    <font>
      <b val="1"/>
      <color rgb="00FFFFFF"/>
      <sz val="12"/>
    </font>
    <font>
      <b val="1"/>
      <sz val="11"/>
    </font>
    <font>
      <b val="1"/>
    </font>
    <font>
      <i val="1"/>
      <sz val="9"/>
    </font>
    <font>
      <b val="1"/>
      <color rgb="00006100"/>
    </font>
    <font>
      <color rgb="00006100"/>
    </font>
    <font>
      <b val="1"/>
      <sz val="13"/>
    </font>
    <font>
      <b val="1"/>
      <sz val="14"/>
    </font>
    <font>
      <b val="1"/>
      <color rgb="00006100"/>
      <sz val="14"/>
    </font>
    <font>
      <b val="1"/>
      <color rgb="00C00000"/>
      <sz val="14"/>
    </font>
    <font>
      <b val="1"/>
      <color rgb="00FFFFFF"/>
      <sz val="11"/>
    </font>
    <font>
      <sz val="9"/>
    </font>
  </fonts>
  <fills count="14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4472C4"/>
        <bgColor rgb="004472C4"/>
      </patternFill>
    </fill>
    <fill>
      <patternFill patternType="solid">
        <fgColor rgb="00A9D08E"/>
        <bgColor rgb="00A9D08E"/>
      </patternFill>
    </fill>
    <fill>
      <patternFill patternType="solid">
        <fgColor rgb="00F4B084"/>
        <bgColor rgb="00F4B084"/>
      </patternFill>
    </fill>
    <fill>
      <patternFill patternType="solid">
        <fgColor rgb="00D9E1F2"/>
        <bgColor rgb="00D9E1F2"/>
      </patternFill>
    </fill>
    <fill>
      <patternFill patternType="solid">
        <fgColor rgb="00FFF2CC"/>
        <bgColor rgb="00FFF2CC"/>
      </patternFill>
    </fill>
    <fill>
      <patternFill patternType="solid">
        <fgColor rgb="00E2EFDA"/>
        <bgColor rgb="00E2EFDA"/>
      </patternFill>
    </fill>
    <fill>
      <patternFill patternType="solid">
        <fgColor rgb="00C6EFCE"/>
        <bgColor rgb="00C6EFCE"/>
      </patternFill>
    </fill>
    <fill>
      <patternFill patternType="solid">
        <fgColor rgb="00FFE699"/>
        <bgColor rgb="00FFE699"/>
      </patternFill>
    </fill>
    <fill>
      <patternFill patternType="solid">
        <fgColor rgb="0070AD47"/>
        <bgColor rgb="0070AD47"/>
      </patternFill>
    </fill>
    <fill>
      <patternFill patternType="solid">
        <fgColor rgb="00ED7D31"/>
        <bgColor rgb="00ED7D31"/>
      </patternFill>
    </fill>
    <fill>
      <patternFill patternType="solid">
        <fgColor rgb="005B9BD5"/>
        <bgColor rgb="005B9BD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3" borderId="0" applyAlignment="1" pivotButton="0" quotePrefix="0" xfId="0">
      <alignment horizontal="center"/>
    </xf>
    <xf numFmtId="0" fontId="4" fillId="4" borderId="1" applyAlignment="1" pivotButton="0" quotePrefix="0" xfId="0">
      <alignment horizontal="center"/>
    </xf>
    <xf numFmtId="0" fontId="4" fillId="5" borderId="1" applyAlignment="1" pivotButton="0" quotePrefix="0" xfId="0">
      <alignment horizontal="center"/>
    </xf>
    <xf numFmtId="0" fontId="4" fillId="6" borderId="1" applyAlignment="1" pivotButton="0" quotePrefix="0" xfId="0">
      <alignment horizontal="center"/>
    </xf>
    <xf numFmtId="0" fontId="5" fillId="0" borderId="0" pivotButton="0" quotePrefix="0" xfId="0"/>
    <xf numFmtId="164" fontId="0" fillId="7" borderId="1" pivotButton="0" quotePrefix="0" xfId="0"/>
    <xf numFmtId="164" fontId="0" fillId="8" borderId="1" pivotButton="0" quotePrefix="0" xfId="0"/>
    <xf numFmtId="0" fontId="4" fillId="0" borderId="0" pivotButton="0" quotePrefix="0" xfId="0"/>
    <xf numFmtId="164" fontId="4" fillId="9" borderId="2" pivotButton="0" quotePrefix="0" xfId="0"/>
    <xf numFmtId="164" fontId="4" fillId="10" borderId="2" pivotButton="0" quotePrefix="0" xfId="0"/>
    <xf numFmtId="164" fontId="4" fillId="6" borderId="2" pivotButton="0" quotePrefix="0" xfId="0"/>
    <xf numFmtId="0" fontId="0" fillId="7" borderId="1" pivotButton="0" quotePrefix="0" xfId="0"/>
    <xf numFmtId="0" fontId="6" fillId="0" borderId="0" pivotButton="0" quotePrefix="0" xfId="0"/>
    <xf numFmtId="0" fontId="6" fillId="0" borderId="0" applyAlignment="1" pivotButton="0" quotePrefix="0" xfId="0">
      <alignment horizontal="center"/>
    </xf>
    <xf numFmtId="165" fontId="0" fillId="7" borderId="1" pivotButton="0" quotePrefix="0" xfId="0"/>
    <xf numFmtId="9" fontId="0" fillId="7" borderId="1" pivotButton="0" quotePrefix="0" xfId="0"/>
    <xf numFmtId="165" fontId="5" fillId="8" borderId="1" pivotButton="0" quotePrefix="0" xfId="0"/>
    <xf numFmtId="164" fontId="5" fillId="9" borderId="1" pivotButton="0" quotePrefix="0" xfId="0"/>
    <xf numFmtId="164" fontId="5" fillId="10" borderId="1" pivotButton="0" quotePrefix="0" xfId="0"/>
    <xf numFmtId="164" fontId="7" fillId="6" borderId="1" pivotButton="0" quotePrefix="0" xfId="0"/>
    <xf numFmtId="164" fontId="8" fillId="8" borderId="1" pivotButton="0" quotePrefix="0" xfId="0"/>
    <xf numFmtId="164" fontId="5" fillId="6" borderId="1" pivotButton="0" quotePrefix="0" xfId="0"/>
    <xf numFmtId="0" fontId="3" fillId="11" borderId="0" applyAlignment="1" pivotButton="0" quotePrefix="0" xfId="0">
      <alignment horizontal="center"/>
    </xf>
    <xf numFmtId="0" fontId="9" fillId="0" borderId="0" pivotButton="0" quotePrefix="0" xfId="0"/>
    <xf numFmtId="164" fontId="10" fillId="9" borderId="2" pivotButton="0" quotePrefix="0" xfId="0"/>
    <xf numFmtId="164" fontId="10" fillId="10" borderId="2" pivotButton="0" quotePrefix="0" xfId="0"/>
    <xf numFmtId="164" fontId="11" fillId="9" borderId="2" pivotButton="0" quotePrefix="0" xfId="0"/>
    <xf numFmtId="165" fontId="7" fillId="8" borderId="1" pivotButton="0" quotePrefix="0" xfId="0"/>
    <xf numFmtId="0" fontId="3" fillId="12" borderId="0" applyAlignment="1" pivotButton="0" quotePrefix="0" xfId="0">
      <alignment horizontal="center"/>
    </xf>
    <xf numFmtId="164" fontId="5" fillId="8" borderId="1" pivotButton="0" quotePrefix="0" xfId="0"/>
    <xf numFmtId="164" fontId="7" fillId="8" borderId="1" pivotButton="0" quotePrefix="0" xfId="0"/>
    <xf numFmtId="166" fontId="12" fillId="10" borderId="2" pivotButton="0" quotePrefix="0" xfId="0"/>
    <xf numFmtId="1" fontId="4" fillId="8" borderId="1" pivotButton="0" quotePrefix="0" xfId="0"/>
    <xf numFmtId="3" fontId="5" fillId="8" borderId="1" pivotButton="0" quotePrefix="0" xfId="0"/>
    <xf numFmtId="0" fontId="13" fillId="13" borderId="0" applyAlignment="1" pivotButton="0" quotePrefix="0" xfId="0">
      <alignment horizontal="center"/>
    </xf>
    <xf numFmtId="3" fontId="0" fillId="9" borderId="1" pivotButton="0" quotePrefix="0" xfId="0"/>
    <xf numFmtId="3" fontId="0" fillId="10" borderId="1" pivotButton="0" quotePrefix="0" xfId="0"/>
    <xf numFmtId="3" fontId="7" fillId="6" borderId="1" pivotButton="0" quotePrefix="0" xfId="0"/>
    <xf numFmtId="3" fontId="7" fillId="8" borderId="1" pivotButton="0" quotePrefix="0" xfId="0"/>
    <xf numFmtId="0" fontId="14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92"/>
  <sheetViews>
    <sheetView workbookViewId="0">
      <selection activeCell="A1" sqref="A1"/>
    </sheetView>
  </sheetViews>
  <sheetFormatPr baseColWidth="8" defaultRowHeight="15"/>
  <cols>
    <col width="35" customWidth="1" min="1" max="1"/>
    <col width="18" customWidth="1" min="2" max="2"/>
    <col width="18" customWidth="1" min="3" max="3"/>
    <col width="18" customWidth="1" min="4" max="4"/>
  </cols>
  <sheetData>
    <row r="1" ht="30" customHeight="1">
      <c r="A1" s="1" t="inlineStr">
        <is>
          <t>EV vs GAS VEHICLE COST COMPARISON</t>
        </is>
      </c>
    </row>
    <row r="2">
      <c r="A2" s="2" t="inlineStr">
        <is>
          <t>Comprehensive Total Cost of Ownership Analysis</t>
        </is>
      </c>
    </row>
    <row r="4">
      <c r="A4" s="3" t="inlineStr">
        <is>
          <t>VEHICLE PURCHASE DETAILS</t>
        </is>
      </c>
    </row>
    <row r="5">
      <c r="A5" t="inlineStr"/>
      <c r="B5" s="4" t="inlineStr">
        <is>
          <t>Electric Vehicle</t>
        </is>
      </c>
      <c r="C5" s="5" t="inlineStr">
        <is>
          <t>Gas Vehicle</t>
        </is>
      </c>
      <c r="D5" s="6" t="inlineStr">
        <is>
          <t>Difference</t>
        </is>
      </c>
    </row>
    <row r="7">
      <c r="A7" s="7" t="inlineStr">
        <is>
          <t>Vehicle MSRP</t>
        </is>
      </c>
      <c r="B7" s="8" t="n">
        <v>45000</v>
      </c>
      <c r="C7" s="8" t="n">
        <v>35000</v>
      </c>
      <c r="D7" s="9">
        <f>B7-C7</f>
        <v/>
      </c>
    </row>
    <row r="8">
      <c r="A8" t="inlineStr">
        <is>
          <t>Federal Tax Credit</t>
        </is>
      </c>
      <c r="B8" s="8" t="n">
        <v>7500</v>
      </c>
      <c r="C8" s="8" t="n">
        <v>0</v>
      </c>
      <c r="D8" s="9">
        <f>B8-C8</f>
        <v/>
      </c>
    </row>
    <row r="9">
      <c r="A9" t="inlineStr">
        <is>
          <t>State/Local Incentives</t>
        </is>
      </c>
      <c r="B9" s="8" t="n">
        <v>2500</v>
      </c>
      <c r="C9" s="8" t="n">
        <v>0</v>
      </c>
      <c r="D9" s="9">
        <f>B9-C9</f>
        <v/>
      </c>
    </row>
    <row r="10">
      <c r="A10" t="inlineStr">
        <is>
          <t>Home Charging Equipment</t>
        </is>
      </c>
      <c r="B10" s="8" t="n">
        <v>1200</v>
      </c>
      <c r="C10" s="8" t="n">
        <v>0</v>
      </c>
      <c r="D10" s="9">
        <f>B10-C10</f>
        <v/>
      </c>
    </row>
    <row r="11"/>
    <row r="12">
      <c r="A12" s="10" t="inlineStr">
        <is>
          <t>Net Purchase Price</t>
        </is>
      </c>
      <c r="B12" s="11">
        <f>B7-B8-B9+B10</f>
        <v/>
      </c>
      <c r="C12" s="12">
        <f>C7-C8-C9+C10</f>
        <v/>
      </c>
      <c r="D12" s="13">
        <f>B12-C12</f>
        <v/>
      </c>
    </row>
    <row r="13"/>
    <row r="14">
      <c r="A14" s="3" t="inlineStr">
        <is>
          <t>DRIVING &amp; USAGE ASSUMPTIONS</t>
        </is>
      </c>
    </row>
    <row r="15"/>
    <row r="16">
      <c r="A16" t="inlineStr">
        <is>
          <t>Annual Miles Driven</t>
        </is>
      </c>
      <c r="B16" s="14" t="n">
        <v>12000</v>
      </c>
      <c r="C16" s="15" t="inlineStr">
        <is>
          <t>(Same for both vehicles)</t>
        </is>
      </c>
    </row>
    <row r="17">
      <c r="A17" t="inlineStr">
        <is>
          <t>Ownership Period (Years)</t>
        </is>
      </c>
      <c r="B17" s="14" t="n">
        <v>5</v>
      </c>
    </row>
    <row r="18"/>
    <row r="19">
      <c r="A19" s="3" t="inlineStr">
        <is>
          <t>FUEL/ENERGY COSTS</t>
        </is>
      </c>
    </row>
    <row r="20"/>
    <row r="21">
      <c r="A21" t="inlineStr">
        <is>
          <t>Fuel/Energy Efficiency</t>
        </is>
      </c>
      <c r="B21" s="14" t="n">
        <v>3.5</v>
      </c>
      <c r="C21" s="14" t="n">
        <v>28</v>
      </c>
    </row>
    <row r="22">
      <c r="A22" t="inlineStr">
        <is>
          <t>Efficiency Unit</t>
        </is>
      </c>
      <c r="B22" s="16" t="inlineStr">
        <is>
          <t>miles/kWh</t>
        </is>
      </c>
      <c r="C22" s="16" t="inlineStr">
        <is>
          <t>MPG</t>
        </is>
      </c>
    </row>
    <row r="23"/>
    <row r="24">
      <c r="A24" t="inlineStr">
        <is>
          <t>Fuel/Energy Cost</t>
        </is>
      </c>
      <c r="B24" s="17" t="n">
        <v>0.13</v>
      </c>
      <c r="C24" s="17" t="n">
        <v>3.5</v>
      </c>
    </row>
    <row r="25">
      <c r="A25" t="inlineStr">
        <is>
          <t>Cost Unit</t>
        </is>
      </c>
      <c r="B25" s="16" t="inlineStr">
        <is>
          <t>per kWh</t>
        </is>
      </c>
      <c r="C25" s="16" t="inlineStr">
        <is>
          <t>per gallon</t>
        </is>
      </c>
    </row>
    <row r="26"/>
    <row r="27">
      <c r="A27" t="inlineStr">
        <is>
          <t>Home Charging %</t>
        </is>
      </c>
      <c r="B27" s="18" t="n">
        <v>0.8</v>
      </c>
      <c r="C27" s="15" t="inlineStr">
        <is>
          <t>(80% home, 20% public charging)</t>
        </is>
      </c>
    </row>
    <row r="28">
      <c r="A28" t="inlineStr">
        <is>
          <t>Public Charging Cost Premium</t>
        </is>
      </c>
      <c r="B28" s="17" t="n">
        <v>0.35</v>
      </c>
      <c r="C28" s="15" t="inlineStr">
        <is>
          <t>(per kWh - typically higher)</t>
        </is>
      </c>
    </row>
    <row r="29"/>
    <row r="30">
      <c r="A30" t="inlineStr">
        <is>
          <t>Weighted Avg Electricity Cost</t>
        </is>
      </c>
      <c r="B30" s="19">
        <f>(B24*B27)+(B28*(1-B27))</f>
        <v/>
      </c>
    </row>
    <row r="31"/>
    <row r="32">
      <c r="A32" s="7" t="inlineStr">
        <is>
          <t>Annual Fuel/Energy Cost</t>
        </is>
      </c>
      <c r="B32" s="20">
        <f>(B16/B21)*B30</f>
        <v/>
      </c>
      <c r="C32" s="21">
        <f>(B16/C21)*C24</f>
        <v/>
      </c>
      <c r="D32" s="22">
        <f>C32-B32</f>
        <v/>
      </c>
    </row>
    <row r="33"/>
    <row r="34">
      <c r="A34" s="3" t="inlineStr">
        <is>
          <t>MAINTENANCE &amp; REPAIRS</t>
        </is>
      </c>
    </row>
    <row r="35"/>
    <row r="36">
      <c r="A36" t="inlineStr">
        <is>
          <t>Annual Maintenance Cost</t>
        </is>
      </c>
      <c r="B36" s="8" t="n">
        <v>500</v>
      </c>
      <c r="C36" s="8" t="n">
        <v>1200</v>
      </c>
      <c r="D36" s="23">
        <f>C36-B36</f>
        <v/>
      </c>
    </row>
    <row r="37">
      <c r="A37" t="inlineStr">
        <is>
          <t>Tire Replacement (per set)</t>
        </is>
      </c>
      <c r="B37" s="8" t="n">
        <v>800</v>
      </c>
      <c r="C37" s="8" t="n">
        <v>600</v>
      </c>
      <c r="D37" s="9">
        <f>C37-B37</f>
        <v/>
      </c>
    </row>
    <row r="38">
      <c r="A38" t="inlineStr">
        <is>
          <t>Tire Replacement Frequency (yrs)</t>
        </is>
      </c>
      <c r="B38" s="14" t="n">
        <v>4</v>
      </c>
      <c r="C38" s="14" t="n">
        <v>4</v>
      </c>
    </row>
    <row r="39"/>
    <row r="40">
      <c r="A40" t="inlineStr">
        <is>
          <t>Annual Tire Cost</t>
        </is>
      </c>
      <c r="B40" s="9">
        <f>B37/B38</f>
        <v/>
      </c>
      <c r="C40" s="9">
        <f>C37/C38</f>
        <v/>
      </c>
      <c r="D40" s="9">
        <f>C40-B40</f>
        <v/>
      </c>
    </row>
    <row r="41"/>
    <row r="42">
      <c r="A42" s="7" t="inlineStr">
        <is>
          <t>Total Annual Maintenance</t>
        </is>
      </c>
      <c r="B42" s="20">
        <f>B36+B40</f>
        <v/>
      </c>
      <c r="C42" s="21">
        <f>C36+C40</f>
        <v/>
      </c>
      <c r="D42" s="22">
        <f>C42-B42</f>
        <v/>
      </c>
    </row>
    <row r="43"/>
    <row r="44">
      <c r="A44" s="3" t="inlineStr">
        <is>
          <t>INSURANCE &amp; REGISTRATION</t>
        </is>
      </c>
    </row>
    <row r="45"/>
    <row r="46">
      <c r="A46" t="inlineStr">
        <is>
          <t>Annual Insurance Premium</t>
        </is>
      </c>
      <c r="B46" s="8" t="n">
        <v>1400</v>
      </c>
      <c r="C46" s="8" t="n">
        <v>1200</v>
      </c>
      <c r="D46" s="9">
        <f>C46-B46</f>
        <v/>
      </c>
    </row>
    <row r="47">
      <c r="A47" t="inlineStr">
        <is>
          <t>Annual Registration/Fees</t>
        </is>
      </c>
      <c r="B47" s="8" t="n">
        <v>150</v>
      </c>
      <c r="C47" s="8" t="n">
        <v>120</v>
      </c>
      <c r="D47" s="9">
        <f>C47-B47</f>
        <v/>
      </c>
    </row>
    <row r="48"/>
    <row r="49">
      <c r="A49" s="7" t="inlineStr">
        <is>
          <t>Total Annual Insurance/Fees</t>
        </is>
      </c>
      <c r="B49" s="20">
        <f>B46+B47</f>
        <v/>
      </c>
      <c r="C49" s="21">
        <f>C46+C47</f>
        <v/>
      </c>
      <c r="D49" s="24">
        <f>C49-B49</f>
        <v/>
      </c>
    </row>
    <row r="50"/>
    <row r="51">
      <c r="A51" s="3" t="inlineStr">
        <is>
          <t>DEPRECIATION &amp; RESALE VALUE</t>
        </is>
      </c>
    </row>
    <row r="52"/>
    <row r="53">
      <c r="A53" t="inlineStr">
        <is>
          <t>Depreciation Rate (Annual %)</t>
        </is>
      </c>
      <c r="B53" s="18" t="n">
        <v>0.15</v>
      </c>
      <c r="C53" s="18" t="n">
        <v>0.18</v>
      </c>
    </row>
    <row r="54"/>
    <row r="55">
      <c r="A55" t="inlineStr">
        <is>
          <t>Estimated Resale Value</t>
        </is>
      </c>
      <c r="B55" s="20">
        <f>B12*(1-B53)^B17</f>
        <v/>
      </c>
      <c r="C55" s="21">
        <f>C12*(1-C53)^B17</f>
        <v/>
      </c>
      <c r="D55" s="24">
        <f>B55-C55</f>
        <v/>
      </c>
    </row>
    <row r="56">
      <c r="A56" t="inlineStr">
        <is>
          <t>Total Depreciation</t>
        </is>
      </c>
      <c r="B56" s="9">
        <f>B12-B55</f>
        <v/>
      </c>
      <c r="C56" s="9">
        <f>C12-C55</f>
        <v/>
      </c>
      <c r="D56" s="9">
        <f>B56-C56</f>
        <v/>
      </c>
    </row>
    <row r="57"/>
    <row r="58">
      <c r="A58" s="25" t="inlineStr">
        <is>
          <t>TOTAL COST OF OWNERSHIP</t>
        </is>
      </c>
    </row>
    <row r="59"/>
    <row r="60">
      <c r="A60" t="inlineStr">
        <is>
          <t>Total Fuel/Energy Costs</t>
        </is>
      </c>
      <c r="B60" s="9">
        <f>B32*B17</f>
        <v/>
      </c>
      <c r="C60" s="9">
        <f>C32*B17</f>
        <v/>
      </c>
      <c r="D60" s="9">
        <f>C60-B60</f>
        <v/>
      </c>
    </row>
    <row r="61">
      <c r="A61" t="inlineStr">
        <is>
          <t>Total Maintenance Costs</t>
        </is>
      </c>
      <c r="B61" s="9">
        <f>B42*B17</f>
        <v/>
      </c>
      <c r="C61" s="9">
        <f>C42*B17</f>
        <v/>
      </c>
      <c r="D61" s="9">
        <f>C61-B61</f>
        <v/>
      </c>
    </row>
    <row r="62">
      <c r="A62" t="inlineStr">
        <is>
          <t>Total Insurance/Fees</t>
        </is>
      </c>
      <c r="B62" s="9">
        <f>B49*B17</f>
        <v/>
      </c>
      <c r="C62" s="9">
        <f>C49*B17</f>
        <v/>
      </c>
      <c r="D62" s="9">
        <f>C62-B62</f>
        <v/>
      </c>
    </row>
    <row r="63">
      <c r="A63" t="inlineStr">
        <is>
          <t>Total Depreciation</t>
        </is>
      </c>
      <c r="B63" s="9">
        <f>B56</f>
        <v/>
      </c>
      <c r="C63" s="9">
        <f>C56</f>
        <v/>
      </c>
      <c r="D63" s="9">
        <f>B63-C63</f>
        <v/>
      </c>
    </row>
    <row r="64"/>
    <row r="65">
      <c r="A65" s="26" t="inlineStr">
        <is>
          <t>TOTAL COST OF OWNERSHIP</t>
        </is>
      </c>
      <c r="B65" s="27">
        <f>B12+B60+B61+B62</f>
        <v/>
      </c>
      <c r="C65" s="28">
        <f>C12+C60+C61+C62</f>
        <v/>
      </c>
      <c r="D65" s="29">
        <f>C65-B65</f>
        <v/>
      </c>
    </row>
    <row r="66"/>
    <row r="67">
      <c r="A67" t="inlineStr">
        <is>
          <t>Cost Per Mile</t>
        </is>
      </c>
      <c r="B67" s="19">
        <f>B65/(B16*B17)</f>
        <v/>
      </c>
      <c r="C67" s="19">
        <f>C65/(B16*B17)</f>
        <v/>
      </c>
      <c r="D67" s="30">
        <f>C67-B67</f>
        <v/>
      </c>
    </row>
    <row r="68"/>
    <row r="69">
      <c r="A69" s="31" t="inlineStr">
        <is>
          <t>BREAK-EVEN ANALYSIS</t>
        </is>
      </c>
    </row>
    <row r="70"/>
    <row r="71">
      <c r="A71" t="inlineStr">
        <is>
          <t>Initial Cost Difference</t>
        </is>
      </c>
      <c r="B71" s="32">
        <f>B12-C12</f>
        <v/>
      </c>
    </row>
    <row r="72">
      <c r="A72" t="inlineStr">
        <is>
          <t>Annual Operating Savings (EV)</t>
        </is>
      </c>
      <c r="B72" s="33">
        <f>(C32+C42+C49)-(B32+B42+B49)</f>
        <v/>
      </c>
    </row>
    <row r="73"/>
    <row r="74">
      <c r="A74" t="inlineStr">
        <is>
          <t>Break-Even Point (Years)</t>
        </is>
      </c>
      <c r="B74" s="34">
        <f>IF(B72&gt;0,B71/B72,0)</f>
        <v/>
      </c>
    </row>
    <row r="75">
      <c r="A75" t="inlineStr">
        <is>
          <t>Break-Even Point (Months)</t>
        </is>
      </c>
      <c r="B75" s="35">
        <f>B74*12</f>
        <v/>
      </c>
    </row>
    <row r="76"/>
    <row r="77">
      <c r="A77" t="inlineStr">
        <is>
          <t>Break-Even Mileage</t>
        </is>
      </c>
      <c r="B77" s="36">
        <f>B74*B16</f>
        <v/>
      </c>
    </row>
    <row r="78"/>
    <row r="79">
      <c r="A79" s="37" t="inlineStr">
        <is>
          <t>ENVIRONMENTAL IMPACT</t>
        </is>
      </c>
    </row>
    <row r="80"/>
    <row r="81">
      <c r="A81" t="inlineStr">
        <is>
          <t>CO2 Emissions (lbs/year)</t>
        </is>
      </c>
      <c r="B81" s="38" t="n">
        <v>0</v>
      </c>
      <c r="C81" s="39">
        <f>(B16/C21)*19.6</f>
        <v/>
      </c>
      <c r="D81" s="40">
        <f>C81-B81</f>
        <v/>
      </c>
    </row>
    <row r="82">
      <c r="A82" t="inlineStr">
        <is>
          <t>Total CO2 Saved (lbs)</t>
        </is>
      </c>
      <c r="B82" s="41">
        <f>D81*B17</f>
        <v/>
      </c>
    </row>
    <row r="83"/>
    <row r="84">
      <c r="A84" s="10" t="inlineStr">
        <is>
          <t>KEY INSIGHTS &amp; NOTES</t>
        </is>
      </c>
    </row>
    <row r="85">
      <c r="A85" s="42" t="inlineStr">
        <is>
          <t>• EVs typically cost more upfront but save money on fuel and maintenance over time</t>
        </is>
      </c>
    </row>
    <row r="86">
      <c r="A86" s="42" t="inlineStr">
        <is>
          <t>• Electricity costs vary by region and time of day - consider time-of-use rates for home charging</t>
        </is>
      </c>
    </row>
    <row r="87">
      <c r="A87" s="42" t="inlineStr">
        <is>
          <t>• EVs have fewer moving parts = lower maintenance (no oil changes, transmission repairs, etc.)</t>
        </is>
      </c>
    </row>
    <row r="88">
      <c r="A88" s="42" t="inlineStr">
        <is>
          <t>• Federal tax credit up to $7,500 for new EVs (check eligibility requirements)</t>
        </is>
      </c>
    </row>
    <row r="89">
      <c r="A89" s="42" t="inlineStr">
        <is>
          <t>• EV insurance may be higher due to vehicle cost and repair complexity</t>
        </is>
      </c>
    </row>
    <row r="90">
      <c r="A90" s="42" t="inlineStr">
        <is>
          <t>• Consider home charging installation costs ($500-$2,000 for Level 2 charger)</t>
        </is>
      </c>
    </row>
    <row r="91">
      <c r="A91" s="42" t="inlineStr">
        <is>
          <t>• Higher annual mileage makes EVs more cost-effective faster</t>
        </is>
      </c>
    </row>
    <row r="92">
      <c r="A92" s="42" t="inlineStr">
        <is>
          <t>• Gas prices fluctuate - EVs provide more predictable energy costs</t>
        </is>
      </c>
    </row>
  </sheetData>
  <mergeCells count="23">
    <mergeCell ref="A91:D91"/>
    <mergeCell ref="A4:D4"/>
    <mergeCell ref="A19:D19"/>
    <mergeCell ref="A44:D44"/>
    <mergeCell ref="C16:D16"/>
    <mergeCell ref="A58:D58"/>
    <mergeCell ref="A34:D34"/>
    <mergeCell ref="A92:D92"/>
    <mergeCell ref="A51:D51"/>
    <mergeCell ref="A1:D1"/>
    <mergeCell ref="A79:D79"/>
    <mergeCell ref="A88:D88"/>
    <mergeCell ref="A69:D69"/>
    <mergeCell ref="C27:D27"/>
    <mergeCell ref="A87:D87"/>
    <mergeCell ref="A84:D84"/>
    <mergeCell ref="A90:D90"/>
    <mergeCell ref="A89:D89"/>
    <mergeCell ref="A86:D86"/>
    <mergeCell ref="C28:D28"/>
    <mergeCell ref="A2:D2"/>
    <mergeCell ref="A85:D85"/>
    <mergeCell ref="A14:D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2026-02-01T22:25:29Z</dcterms:created>
  <dcterms:modified xmlns:dcterms="http://purl.org/dc/terms/" xmlns:xsi="http://www.w3.org/2001/XMLSchema-instance" xsi:type="dcterms:W3CDTF">2026-02-01T22:25:29Z</dcterms:modified>
</cp:coreProperties>
</file>